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ORMATIVAS\BARBY\"/>
    </mc:Choice>
  </mc:AlternateContent>
  <bookViews>
    <workbookView xWindow="0" yWindow="0" windowWidth="20400" windowHeight="8340" firstSheet="1" activeTab="1"/>
  </bookViews>
  <sheets>
    <sheet name="DATOS" sheetId="1" state="hidden" r:id="rId1"/>
    <sheet name="Consejo Gremial " sheetId="2" r:id="rId2"/>
    <sheet name="Antiguedad" sheetId="3" r:id="rId3"/>
  </sheets>
  <calcPr calcId="152511"/>
</workbook>
</file>

<file path=xl/calcChain.xml><?xml version="1.0" encoding="utf-8"?>
<calcChain xmlns="http://schemas.openxmlformats.org/spreadsheetml/2006/main">
  <c r="K53" i="2" l="1"/>
  <c r="L53" i="2" s="1"/>
  <c r="D53" i="2"/>
  <c r="E53" i="2"/>
  <c r="D56" i="2"/>
  <c r="M14" i="2"/>
  <c r="E14" i="2"/>
  <c r="L56" i="2" l="1"/>
  <c r="L57" i="2" s="1"/>
  <c r="E56" i="2"/>
  <c r="M24" i="2"/>
  <c r="M23" i="2"/>
  <c r="M22" i="2"/>
  <c r="M21" i="2"/>
  <c r="M20" i="2"/>
  <c r="M19" i="2"/>
  <c r="M18" i="2"/>
  <c r="M17" i="2"/>
  <c r="M16" i="2"/>
  <c r="M15" i="2"/>
  <c r="E21" i="2"/>
  <c r="E20" i="2"/>
  <c r="E19" i="2"/>
  <c r="E18" i="2"/>
  <c r="E17" i="2"/>
  <c r="E16" i="2"/>
  <c r="E15" i="2"/>
  <c r="E57" i="2" l="1"/>
  <c r="E60" i="2" s="1"/>
  <c r="L60" i="2"/>
  <c r="L67" i="2" s="1"/>
  <c r="K36" i="2"/>
  <c r="K33" i="2"/>
  <c r="E67" i="2" l="1"/>
  <c r="E66" i="2"/>
  <c r="E62" i="2"/>
  <c r="E64" i="2" s="1"/>
  <c r="L33" i="2"/>
  <c r="L36" i="2" s="1"/>
  <c r="L37" i="2" s="1"/>
  <c r="L62" i="2"/>
  <c r="L64" i="2" s="1"/>
  <c r="L66" i="2"/>
  <c r="D36" i="2"/>
  <c r="D33" i="2"/>
  <c r="E33" i="2" s="1"/>
  <c r="L24" i="2"/>
  <c r="L23" i="2"/>
  <c r="L22" i="2"/>
  <c r="L21" i="2"/>
  <c r="D21" i="2"/>
  <c r="L20" i="2"/>
  <c r="D20" i="2"/>
  <c r="L19" i="2"/>
  <c r="D19" i="2"/>
  <c r="L18" i="2"/>
  <c r="D18" i="2"/>
  <c r="L17" i="2"/>
  <c r="D17" i="2"/>
  <c r="L16" i="2"/>
  <c r="D16" i="2"/>
  <c r="L15" i="2"/>
  <c r="D15" i="2"/>
  <c r="L14" i="2"/>
  <c r="D14" i="2"/>
  <c r="E36" i="2" l="1"/>
  <c r="E37" i="2" s="1"/>
  <c r="E40" i="2" s="1"/>
  <c r="L40" i="2"/>
  <c r="L46" i="2" l="1"/>
  <c r="L47" i="2"/>
  <c r="E42" i="2"/>
  <c r="E44" i="2" s="1"/>
  <c r="E47" i="2"/>
  <c r="E46" i="2"/>
  <c r="L42" i="2"/>
  <c r="L44" i="2" s="1"/>
</calcChain>
</file>

<file path=xl/sharedStrings.xml><?xml version="1.0" encoding="utf-8"?>
<sst xmlns="http://schemas.openxmlformats.org/spreadsheetml/2006/main" count="116" uniqueCount="49">
  <si>
    <t>Preceptor</t>
  </si>
  <si>
    <t>Docente Extraprogramatico con título docente</t>
  </si>
  <si>
    <t>Docente Extraprogramatico sin título docente</t>
  </si>
  <si>
    <t>Maestro Diferencial con título docente</t>
  </si>
  <si>
    <t>Maestro Diferencial sin título docente</t>
  </si>
  <si>
    <t>4 Hs. Director de escuela idiomática con título docente</t>
  </si>
  <si>
    <t>4 Hs. Director de escuela idiomática sin título docente</t>
  </si>
  <si>
    <t>PARA LA ORGANIZACION Y ADMINISTRACION ESCOLAR S.A.</t>
  </si>
  <si>
    <t>CONSEJO GREMIAL DE ENSEÑANZA PRIVADA</t>
  </si>
  <si>
    <t>SUELDOS DEL PERSONAL DOCENTE EXTRAPROGRAMATICO</t>
  </si>
  <si>
    <t>LEY Nº 13.047</t>
  </si>
  <si>
    <t xml:space="preserve">Institutos incorporados a la enseñanza oficial. </t>
  </si>
  <si>
    <t>Cargo / Carga horaria / Características</t>
  </si>
  <si>
    <t xml:space="preserve">Desde </t>
  </si>
  <si>
    <t>HORAS</t>
  </si>
  <si>
    <t>CARGO</t>
  </si>
  <si>
    <t xml:space="preserve">Valor </t>
  </si>
  <si>
    <t>TOTAL</t>
  </si>
  <si>
    <t xml:space="preserve">Sueldo Basico </t>
  </si>
  <si>
    <t xml:space="preserve">Antigüedad </t>
  </si>
  <si>
    <t>TABLA DE ANTIGÜEDAD</t>
  </si>
  <si>
    <t xml:space="preserve">Total Bruto </t>
  </si>
  <si>
    <t>APORTES SS</t>
  </si>
  <si>
    <t>NETO A COBRAR</t>
  </si>
  <si>
    <t xml:space="preserve">Institutos no incorporados a la enseñanza oficial. </t>
  </si>
  <si>
    <t>Docente corrector básico</t>
  </si>
  <si>
    <t>Docente Mat. Técnico Prácticas 48 horas semanales</t>
  </si>
  <si>
    <t>Docente Mat. Cult./Científica con título docente</t>
  </si>
  <si>
    <t>Docente Mat. Cult./Científica sin título docente</t>
  </si>
  <si>
    <t>Maestra Jardinera con título docente</t>
  </si>
  <si>
    <t>Maestra Jardinera sin título docente</t>
  </si>
  <si>
    <t xml:space="preserve">Docente a porcentaje 40 horas semanales </t>
  </si>
  <si>
    <t>Docente por tarea corregida</t>
  </si>
  <si>
    <t xml:space="preserve">Maestra Diferencial con título </t>
  </si>
  <si>
    <t>Maestra Diferencial sin título</t>
  </si>
  <si>
    <t xml:space="preserve">Director </t>
  </si>
  <si>
    <t xml:space="preserve">Vicedirector </t>
  </si>
  <si>
    <t xml:space="preserve">Jefe o Encargado de Sección </t>
  </si>
  <si>
    <t xml:space="preserve">Subjefe o Subencargado de Sección </t>
  </si>
  <si>
    <t>Otros</t>
  </si>
  <si>
    <t>CONTRIBUCIONES SS</t>
  </si>
  <si>
    <t>CONTRIBUCIONES OS</t>
  </si>
  <si>
    <t xml:space="preserve">LIQUIDACIÓN DEL PERSONAL  </t>
  </si>
  <si>
    <t>LIQUIDACIÓN DEL PERSONAL</t>
  </si>
  <si>
    <t>MARZO 2016</t>
  </si>
  <si>
    <t>Resolución Nº   01/16 – Inc. A) del art. 2º  Ley 13.047</t>
  </si>
  <si>
    <t>Resolución Nº 02/16   – Inc. B) y C) del art. 2º Ley 13.047</t>
  </si>
  <si>
    <t>SEPTIEMBRE 2016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</si>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</sst>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\ #,##0.00;[Red]&quot;$&quot;\ \-#,##0.00"/>
    <numFmt numFmtId="44" formatCode="_ &quot;$&quot;\ * #,##0.00_ ;_ &quot;$&quot;\ * \-#,##0.00_ ;_ &quot;$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indexed="18"/>
      <name val="Arial"/>
      <family val="2"/>
    </font>
    <font>
      <b/>
      <sz val="14"/>
      <color indexed="8"/>
      <name val="Calibri"/>
      <family val="2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Tahoma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6">
    <xf numFmtId="0" fontId="0" fillId="0" borderId="0" xfId="0"/>
    <xf numFmtId="8" fontId="0" fillId="0" borderId="0" xfId="0" applyNumberForma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8" fontId="8" fillId="0" borderId="0" xfId="0" applyNumberFormat="1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9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/>
    <xf numFmtId="8" fontId="0" fillId="0" borderId="0" xfId="0" applyNumberFormat="1" applyFont="1" applyAlignment="1">
      <alignment horizontal="right"/>
    </xf>
    <xf numFmtId="0" fontId="0" fillId="5" borderId="0" xfId="0" applyFill="1"/>
    <xf numFmtId="44" fontId="0" fillId="0" borderId="1" xfId="1" applyFont="1" applyBorder="1"/>
    <xf numFmtId="44" fontId="0" fillId="0" borderId="0" xfId="1" applyFont="1"/>
    <xf numFmtId="0" fontId="4" fillId="2" borderId="2" xfId="0" applyFont="1" applyFill="1" applyBorder="1" applyAlignment="1">
      <alignment horizontal="center" vertical="center" wrapText="1"/>
    </xf>
    <xf numFmtId="10" fontId="0" fillId="0" borderId="1" xfId="0" applyNumberFormat="1" applyBorder="1"/>
    <xf numFmtId="4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8" fontId="0" fillId="0" borderId="11" xfId="0" applyNumberFormat="1" applyBorder="1"/>
    <xf numFmtId="14" fontId="11" fillId="6" borderId="16" xfId="0" applyNumberFormat="1" applyFont="1" applyFill="1" applyBorder="1" applyAlignment="1">
      <alignment horizontal="center" vertical="center" wrapText="1"/>
    </xf>
    <xf numFmtId="8" fontId="6" fillId="0" borderId="17" xfId="0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horizontal="right" vertical="center" wrapText="1"/>
    </xf>
    <xf numFmtId="8" fontId="6" fillId="0" borderId="1" xfId="0" applyNumberFormat="1" applyFont="1" applyBorder="1" applyAlignment="1">
      <alignment vertical="center"/>
    </xf>
    <xf numFmtId="0" fontId="0" fillId="0" borderId="0" xfId="0" applyBorder="1"/>
    <xf numFmtId="49" fontId="10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9" fontId="1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49" fontId="10" fillId="0" borderId="4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3" fillId="7" borderId="2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8" fontId="6" fillId="8" borderId="17" xfId="0" applyNumberFormat="1" applyFont="1" applyFill="1" applyBorder="1" applyAlignment="1">
      <alignment horizontal="right" vertical="center"/>
    </xf>
    <xf numFmtId="8" fontId="0" fillId="8" borderId="11" xfId="0" applyNumberFormat="1" applyFill="1" applyBorder="1"/>
    <xf numFmtId="8" fontId="0" fillId="8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1314450</xdr:colOff>
      <xdr:row>2</xdr:row>
      <xdr:rowOff>180975</xdr:rowOff>
    </xdr:to>
    <xdr:pic>
      <xdr:nvPicPr>
        <xdr:cNvPr id="103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6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>
      <selection activeCell="B9" sqref="B9"/>
    </sheetView>
  </sheetViews>
  <sheetFormatPr baseColWidth="10" defaultRowHeight="15" x14ac:dyDescent="0.25"/>
  <cols>
    <col min="1" max="1" width="52.42578125" customWidth="1"/>
    <col min="2" max="2" width="28.28515625" customWidth="1"/>
    <col min="3" max="3" width="12.5703125" customWidth="1"/>
  </cols>
  <sheetData>
    <row r="2" spans="1:4" x14ac:dyDescent="0.25">
      <c r="A2" s="40" t="s">
        <v>11</v>
      </c>
      <c r="B2" s="41"/>
      <c r="C2" s="41"/>
      <c r="D2" s="42"/>
    </row>
    <row r="3" spans="1:4" ht="15.75" thickBot="1" x14ac:dyDescent="0.3">
      <c r="B3" s="34">
        <v>42430</v>
      </c>
      <c r="C3" s="34">
        <v>42614</v>
      </c>
    </row>
    <row r="4" spans="1:4" ht="15.75" thickBot="1" x14ac:dyDescent="0.3">
      <c r="A4" t="s">
        <v>0</v>
      </c>
      <c r="B4" s="35">
        <v>326.06</v>
      </c>
      <c r="C4" s="35">
        <v>341.71</v>
      </c>
    </row>
    <row r="5" spans="1:4" ht="15.75" thickBot="1" x14ac:dyDescent="0.3">
      <c r="A5" t="s">
        <v>1</v>
      </c>
      <c r="B5" s="35">
        <v>367.03</v>
      </c>
      <c r="C5" s="35">
        <v>384.64</v>
      </c>
    </row>
    <row r="6" spans="1:4" ht="15.75" thickBot="1" x14ac:dyDescent="0.3">
      <c r="A6" t="s">
        <v>2</v>
      </c>
      <c r="B6" s="35">
        <v>339.64</v>
      </c>
      <c r="C6" s="35">
        <v>355.94</v>
      </c>
    </row>
    <row r="7" spans="1:4" ht="15.75" thickBot="1" x14ac:dyDescent="0.3">
      <c r="A7" t="s">
        <v>3</v>
      </c>
      <c r="B7" s="35">
        <v>396.63</v>
      </c>
      <c r="C7" s="35">
        <v>415.66</v>
      </c>
    </row>
    <row r="8" spans="1:4" ht="15.75" thickBot="1" x14ac:dyDescent="0.3">
      <c r="A8" t="s">
        <v>4</v>
      </c>
      <c r="B8" s="73">
        <v>369.28</v>
      </c>
      <c r="C8" s="35">
        <v>387</v>
      </c>
    </row>
    <row r="9" spans="1:4" ht="15.75" thickBot="1" x14ac:dyDescent="0.3">
      <c r="A9" t="s">
        <v>5</v>
      </c>
      <c r="B9" s="35">
        <v>11514.81</v>
      </c>
      <c r="C9" s="35">
        <v>12067.52</v>
      </c>
    </row>
    <row r="10" spans="1:4" ht="15.75" thickBot="1" x14ac:dyDescent="0.3">
      <c r="A10" t="s">
        <v>6</v>
      </c>
      <c r="B10" s="35">
        <v>11078.83</v>
      </c>
      <c r="C10" s="35">
        <v>11609.98</v>
      </c>
    </row>
    <row r="13" spans="1:4" x14ac:dyDescent="0.25">
      <c r="A13" s="40" t="s">
        <v>24</v>
      </c>
      <c r="B13" s="41"/>
      <c r="C13" s="41"/>
      <c r="D13" s="42"/>
    </row>
    <row r="14" spans="1:4" ht="15.75" thickBot="1" x14ac:dyDescent="0.3">
      <c r="A14" s="6"/>
      <c r="B14" s="34">
        <v>42430</v>
      </c>
      <c r="C14" s="34">
        <v>42614</v>
      </c>
      <c r="D14" s="6"/>
    </row>
    <row r="15" spans="1:4" ht="15.75" thickBot="1" x14ac:dyDescent="0.3">
      <c r="A15" s="7" t="s">
        <v>26</v>
      </c>
      <c r="B15" s="35">
        <v>9801.7099999999991</v>
      </c>
      <c r="C15" s="35">
        <v>10272.19</v>
      </c>
    </row>
    <row r="16" spans="1:4" ht="15.75" thickBot="1" x14ac:dyDescent="0.3">
      <c r="A16" s="8" t="s">
        <v>27</v>
      </c>
      <c r="B16" s="35">
        <v>368.19</v>
      </c>
      <c r="C16" s="73">
        <v>385.86</v>
      </c>
    </row>
    <row r="17" spans="1:3" ht="15.75" thickBot="1" x14ac:dyDescent="0.3">
      <c r="A17" s="7" t="s">
        <v>28</v>
      </c>
      <c r="B17" s="35">
        <v>340.1</v>
      </c>
      <c r="C17" s="35">
        <v>356.42</v>
      </c>
    </row>
    <row r="18" spans="1:3" ht="15.75" thickBot="1" x14ac:dyDescent="0.3">
      <c r="A18" s="7" t="s">
        <v>29</v>
      </c>
      <c r="B18" s="35">
        <v>368.19</v>
      </c>
      <c r="C18" s="35">
        <v>385.86</v>
      </c>
    </row>
    <row r="19" spans="1:3" ht="15.75" thickBot="1" x14ac:dyDescent="0.3">
      <c r="A19" s="7" t="s">
        <v>30</v>
      </c>
      <c r="B19" s="35">
        <v>340.1</v>
      </c>
      <c r="C19" s="35">
        <v>356.42</v>
      </c>
    </row>
    <row r="20" spans="1:3" ht="15.75" thickBot="1" x14ac:dyDescent="0.3">
      <c r="A20" s="7" t="s">
        <v>33</v>
      </c>
      <c r="B20" s="35">
        <v>396.23</v>
      </c>
      <c r="C20" s="35">
        <v>415.24</v>
      </c>
    </row>
    <row r="21" spans="1:3" ht="15.75" thickBot="1" x14ac:dyDescent="0.3">
      <c r="A21" s="7" t="s">
        <v>34</v>
      </c>
      <c r="B21" s="35">
        <v>368.19</v>
      </c>
      <c r="C21" s="35">
        <v>385.86</v>
      </c>
    </row>
    <row r="22" spans="1:3" ht="15.75" thickBot="1" x14ac:dyDescent="0.3">
      <c r="A22" s="7" t="s">
        <v>31</v>
      </c>
      <c r="B22" s="35">
        <v>9781.9599999999991</v>
      </c>
      <c r="C22" s="35">
        <v>10251.5</v>
      </c>
    </row>
    <row r="23" spans="1:3" ht="15.75" thickBot="1" x14ac:dyDescent="0.3">
      <c r="A23" s="7" t="s">
        <v>32</v>
      </c>
      <c r="B23" s="35">
        <v>16.88</v>
      </c>
      <c r="C23" s="35">
        <v>17.690000000000001</v>
      </c>
    </row>
    <row r="24" spans="1:3" ht="15.75" thickBot="1" x14ac:dyDescent="0.3">
      <c r="A24" s="7" t="s">
        <v>25</v>
      </c>
      <c r="B24" s="35">
        <v>6014.35</v>
      </c>
      <c r="C24" s="35">
        <v>6303.04</v>
      </c>
    </row>
  </sheetData>
  <mergeCells count="2">
    <mergeCell ref="A2:D2"/>
    <mergeCell ref="A13:D1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67"/>
  <sheetViews>
    <sheetView tabSelected="1" topLeftCell="B34" workbookViewId="0">
      <selection activeCell="E44" sqref="E44"/>
    </sheetView>
  </sheetViews>
  <sheetFormatPr baseColWidth="10" defaultRowHeight="15" x14ac:dyDescent="0.25"/>
  <cols>
    <col min="3" max="3" width="49.7109375" customWidth="1"/>
    <col min="4" max="4" width="13.7109375" customWidth="1"/>
    <col min="5" max="5" width="14.140625" bestFit="1" customWidth="1"/>
    <col min="12" max="12" width="13.5703125" customWidth="1"/>
    <col min="13" max="13" width="14.5703125" customWidth="1"/>
  </cols>
  <sheetData>
    <row r="4" spans="2:13" x14ac:dyDescent="0.25">
      <c r="B4" s="2" t="s">
        <v>7</v>
      </c>
    </row>
    <row r="6" spans="2:13" ht="18.75" x14ac:dyDescent="0.3">
      <c r="B6" s="58" t="s">
        <v>8</v>
      </c>
      <c r="C6" s="58"/>
      <c r="D6" s="58"/>
      <c r="E6" s="58"/>
      <c r="F6" s="58"/>
      <c r="G6" s="58"/>
      <c r="H6" s="58"/>
      <c r="I6" s="58"/>
      <c r="J6" s="58"/>
      <c r="K6" s="58"/>
    </row>
    <row r="7" spans="2:13" ht="18.75" x14ac:dyDescent="0.3">
      <c r="B7" s="58" t="s">
        <v>9</v>
      </c>
      <c r="C7" s="58"/>
      <c r="D7" s="58"/>
      <c r="E7" s="58"/>
      <c r="F7" s="58"/>
      <c r="G7" s="58"/>
      <c r="H7" s="58"/>
      <c r="I7" s="58"/>
      <c r="J7" s="58"/>
      <c r="K7" s="58"/>
    </row>
    <row r="8" spans="2:13" ht="18.75" x14ac:dyDescent="0.3">
      <c r="B8" s="58" t="s">
        <v>10</v>
      </c>
      <c r="C8" s="58"/>
      <c r="D8" s="58"/>
      <c r="E8" s="58"/>
      <c r="F8" s="58"/>
      <c r="G8" s="58"/>
      <c r="H8" s="58"/>
      <c r="I8" s="58"/>
      <c r="J8" s="58"/>
      <c r="K8" s="58"/>
    </row>
    <row r="10" spans="2:13" ht="15" customHeight="1" x14ac:dyDescent="0.25">
      <c r="B10" s="67" t="s">
        <v>11</v>
      </c>
      <c r="C10" s="68"/>
      <c r="D10" s="68"/>
      <c r="E10" s="69"/>
      <c r="F10" s="23"/>
      <c r="G10" s="67" t="s">
        <v>24</v>
      </c>
      <c r="H10" s="68"/>
      <c r="I10" s="68"/>
      <c r="J10" s="68"/>
      <c r="K10" s="68"/>
      <c r="L10" s="69"/>
    </row>
    <row r="11" spans="2:13" x14ac:dyDescent="0.25">
      <c r="B11" s="70" t="s">
        <v>45</v>
      </c>
      <c r="C11" s="71"/>
      <c r="D11" s="71"/>
      <c r="E11" s="72"/>
      <c r="F11" s="23"/>
      <c r="G11" s="70" t="s">
        <v>46</v>
      </c>
      <c r="H11" s="71"/>
      <c r="I11" s="71"/>
      <c r="J11" s="71"/>
      <c r="K11" s="71"/>
      <c r="L11" s="72"/>
    </row>
    <row r="12" spans="2:13" x14ac:dyDescent="0.25">
      <c r="F12" s="23"/>
    </row>
    <row r="13" spans="2:13" ht="15" customHeight="1" x14ac:dyDescent="0.25">
      <c r="B13" s="3" t="s">
        <v>12</v>
      </c>
      <c r="C13" s="4"/>
      <c r="D13" s="26" t="s">
        <v>13</v>
      </c>
      <c r="E13" s="31" t="s">
        <v>13</v>
      </c>
      <c r="F13" s="23"/>
      <c r="G13" s="61" t="s">
        <v>12</v>
      </c>
      <c r="H13" s="62"/>
      <c r="I13" s="62"/>
      <c r="J13" s="62"/>
      <c r="K13" s="63"/>
      <c r="L13" s="26" t="s">
        <v>13</v>
      </c>
      <c r="M13" s="31" t="s">
        <v>13</v>
      </c>
    </row>
    <row r="14" spans="2:13" x14ac:dyDescent="0.25">
      <c r="B14" s="61"/>
      <c r="C14" s="63"/>
      <c r="D14" s="32">
        <f>DATOS!B3</f>
        <v>42430</v>
      </c>
      <c r="E14" s="32">
        <f>DATOS!C3</f>
        <v>42614</v>
      </c>
      <c r="F14" s="23"/>
      <c r="G14" s="61"/>
      <c r="H14" s="62"/>
      <c r="I14" s="62"/>
      <c r="J14" s="62"/>
      <c r="K14" s="63"/>
      <c r="L14" s="32">
        <f>DATOS!B14</f>
        <v>42430</v>
      </c>
      <c r="M14" s="32">
        <f>DATOS!C14</f>
        <v>42614</v>
      </c>
    </row>
    <row r="15" spans="2:13" x14ac:dyDescent="0.25">
      <c r="B15" s="19" t="s">
        <v>0</v>
      </c>
      <c r="C15" s="19"/>
      <c r="D15" s="1">
        <f>DATOS!B4</f>
        <v>326.06</v>
      </c>
      <c r="E15" s="33">
        <f>DATOS!C4</f>
        <v>341.71</v>
      </c>
      <c r="F15" s="23"/>
      <c r="G15" s="20" t="s">
        <v>26</v>
      </c>
      <c r="H15" s="20"/>
      <c r="I15" s="20"/>
      <c r="J15" s="20"/>
      <c r="K15" s="20"/>
      <c r="L15" s="21">
        <f>DATOS!B15</f>
        <v>9801.7099999999991</v>
      </c>
      <c r="M15" s="33">
        <f>DATOS!C15</f>
        <v>10272.19</v>
      </c>
    </row>
    <row r="16" spans="2:13" x14ac:dyDescent="0.25">
      <c r="B16" s="20" t="s">
        <v>1</v>
      </c>
      <c r="C16" s="20"/>
      <c r="D16" s="1">
        <f>DATOS!B5</f>
        <v>367.03</v>
      </c>
      <c r="E16" s="33">
        <f>DATOS!C5</f>
        <v>384.64</v>
      </c>
      <c r="F16" s="23"/>
      <c r="G16" s="64" t="s">
        <v>27</v>
      </c>
      <c r="H16" s="64"/>
      <c r="I16" s="64"/>
      <c r="J16" s="64"/>
      <c r="K16" s="64"/>
      <c r="L16" s="21">
        <f>DATOS!B16</f>
        <v>368.19</v>
      </c>
      <c r="M16" s="33">
        <f>DATOS!C16</f>
        <v>385.86</v>
      </c>
    </row>
    <row r="17" spans="2:13" x14ac:dyDescent="0.25">
      <c r="B17" s="20" t="s">
        <v>2</v>
      </c>
      <c r="C17" s="20"/>
      <c r="D17" s="1">
        <f>DATOS!B6</f>
        <v>339.64</v>
      </c>
      <c r="E17" s="33">
        <f>DATOS!C6</f>
        <v>355.94</v>
      </c>
      <c r="F17" s="23"/>
      <c r="G17" s="60" t="s">
        <v>28</v>
      </c>
      <c r="H17" s="60"/>
      <c r="I17" s="60"/>
      <c r="J17" s="60"/>
      <c r="K17" s="60"/>
      <c r="L17" s="21">
        <f>DATOS!B17</f>
        <v>340.1</v>
      </c>
      <c r="M17" s="33">
        <f>DATOS!C17</f>
        <v>356.42</v>
      </c>
    </row>
    <row r="18" spans="2:13" x14ac:dyDescent="0.25">
      <c r="B18" s="20" t="s">
        <v>3</v>
      </c>
      <c r="C18" s="20"/>
      <c r="D18" s="1">
        <f>DATOS!B7</f>
        <v>396.63</v>
      </c>
      <c r="E18" s="33">
        <f>DATOS!C7</f>
        <v>415.66</v>
      </c>
      <c r="F18" s="23"/>
      <c r="G18" s="60" t="s">
        <v>29</v>
      </c>
      <c r="H18" s="60"/>
      <c r="I18" s="60"/>
      <c r="J18" s="60"/>
      <c r="K18" s="60"/>
      <c r="L18" s="21">
        <f>DATOS!B18</f>
        <v>368.19</v>
      </c>
      <c r="M18" s="74">
        <f>DATOS!C18</f>
        <v>385.86</v>
      </c>
    </row>
    <row r="19" spans="2:13" x14ac:dyDescent="0.25">
      <c r="B19" s="20" t="s">
        <v>4</v>
      </c>
      <c r="C19" s="20"/>
      <c r="D19" s="75">
        <f>DATOS!B8</f>
        <v>369.28</v>
      </c>
      <c r="E19" s="33">
        <f>DATOS!C8</f>
        <v>387</v>
      </c>
      <c r="F19" s="23"/>
      <c r="G19" s="60" t="s">
        <v>30</v>
      </c>
      <c r="H19" s="60"/>
      <c r="I19" s="60"/>
      <c r="J19" s="60"/>
      <c r="K19" s="60"/>
      <c r="L19" s="21">
        <f>DATOS!B19</f>
        <v>340.1</v>
      </c>
      <c r="M19" s="33">
        <f>DATOS!C19</f>
        <v>356.42</v>
      </c>
    </row>
    <row r="20" spans="2:13" x14ac:dyDescent="0.25">
      <c r="B20" s="20" t="s">
        <v>5</v>
      </c>
      <c r="C20" s="20"/>
      <c r="D20" s="1">
        <f>DATOS!B9</f>
        <v>11514.81</v>
      </c>
      <c r="E20" s="33">
        <f>DATOS!C9</f>
        <v>12067.52</v>
      </c>
      <c r="F20" s="23"/>
      <c r="G20" s="60" t="s">
        <v>33</v>
      </c>
      <c r="H20" s="60"/>
      <c r="I20" s="60"/>
      <c r="J20" s="60"/>
      <c r="K20" s="60"/>
      <c r="L20" s="21">
        <f>DATOS!B20</f>
        <v>396.23</v>
      </c>
      <c r="M20" s="33">
        <f>DATOS!C20</f>
        <v>415.24</v>
      </c>
    </row>
    <row r="21" spans="2:13" x14ac:dyDescent="0.25">
      <c r="B21" s="20" t="s">
        <v>6</v>
      </c>
      <c r="C21" s="20"/>
      <c r="D21" s="1">
        <f>DATOS!B10</f>
        <v>11078.83</v>
      </c>
      <c r="E21" s="33">
        <f>DATOS!C10</f>
        <v>11609.98</v>
      </c>
      <c r="F21" s="23"/>
      <c r="G21" s="60" t="s">
        <v>34</v>
      </c>
      <c r="H21" s="60"/>
      <c r="I21" s="60"/>
      <c r="J21" s="60"/>
      <c r="K21" s="60"/>
      <c r="L21" s="21">
        <f>DATOS!B21</f>
        <v>368.19</v>
      </c>
      <c r="M21" s="33">
        <f>DATOS!C21</f>
        <v>385.86</v>
      </c>
    </row>
    <row r="22" spans="2:13" x14ac:dyDescent="0.25">
      <c r="F22" s="23"/>
      <c r="G22" s="60" t="s">
        <v>31</v>
      </c>
      <c r="H22" s="60"/>
      <c r="I22" s="60"/>
      <c r="J22" s="60"/>
      <c r="K22" s="60"/>
      <c r="L22" s="21">
        <f>DATOS!B22</f>
        <v>9781.9599999999991</v>
      </c>
      <c r="M22" s="33">
        <f>DATOS!C22</f>
        <v>10251.5</v>
      </c>
    </row>
    <row r="23" spans="2:13" x14ac:dyDescent="0.25">
      <c r="F23" s="23"/>
      <c r="G23" s="60" t="s">
        <v>32</v>
      </c>
      <c r="H23" s="60"/>
      <c r="I23" s="60"/>
      <c r="J23" s="60"/>
      <c r="K23" s="60"/>
      <c r="L23" s="21">
        <f>DATOS!B23</f>
        <v>16.88</v>
      </c>
      <c r="M23" s="33">
        <f>DATOS!C23</f>
        <v>17.690000000000001</v>
      </c>
    </row>
    <row r="24" spans="2:13" x14ac:dyDescent="0.25">
      <c r="F24" s="23"/>
      <c r="G24" s="60" t="s">
        <v>25</v>
      </c>
      <c r="H24" s="60"/>
      <c r="I24" s="60"/>
      <c r="J24" s="60"/>
      <c r="K24" s="60"/>
      <c r="L24" s="22">
        <f>DATOS!B24</f>
        <v>6014.35</v>
      </c>
      <c r="M24" s="33">
        <f>DATOS!C24</f>
        <v>6303.04</v>
      </c>
    </row>
    <row r="25" spans="2:13" ht="15" customHeight="1" x14ac:dyDescent="0.25">
      <c r="F25" s="23"/>
      <c r="M25" s="38"/>
    </row>
    <row r="26" spans="2:13" x14ac:dyDescent="0.25">
      <c r="F26" s="23"/>
      <c r="G26" s="59" t="s">
        <v>35</v>
      </c>
      <c r="H26" s="59"/>
      <c r="I26" s="59"/>
      <c r="J26" s="59"/>
      <c r="K26" s="59"/>
      <c r="L26" s="36">
        <v>850.55</v>
      </c>
      <c r="M26" s="37">
        <v>891.38</v>
      </c>
    </row>
    <row r="27" spans="2:13" x14ac:dyDescent="0.25">
      <c r="F27" s="23"/>
      <c r="G27" s="59" t="s">
        <v>36</v>
      </c>
      <c r="H27" s="59"/>
      <c r="I27" s="59"/>
      <c r="J27" s="59"/>
      <c r="K27" s="59"/>
      <c r="L27" s="36">
        <v>747.8</v>
      </c>
      <c r="M27" s="37">
        <v>783.69</v>
      </c>
    </row>
    <row r="28" spans="2:13" x14ac:dyDescent="0.25">
      <c r="F28" s="23"/>
      <c r="G28" s="59" t="s">
        <v>37</v>
      </c>
      <c r="H28" s="59"/>
      <c r="I28" s="59"/>
      <c r="J28" s="59"/>
      <c r="K28" s="59"/>
      <c r="L28" s="36">
        <v>580.41</v>
      </c>
      <c r="M28" s="37">
        <v>608.27</v>
      </c>
    </row>
    <row r="29" spans="2:13" x14ac:dyDescent="0.25">
      <c r="F29" s="23"/>
      <c r="G29" s="59" t="s">
        <v>38</v>
      </c>
      <c r="H29" s="59"/>
      <c r="I29" s="59"/>
      <c r="J29" s="59"/>
      <c r="K29" s="59"/>
      <c r="L29" s="36">
        <v>515.42999999999995</v>
      </c>
      <c r="M29" s="37">
        <v>540.16999999999996</v>
      </c>
    </row>
    <row r="30" spans="2:13" x14ac:dyDescent="0.25">
      <c r="C30" s="39" t="s">
        <v>44</v>
      </c>
      <c r="F30" s="23"/>
      <c r="G30" s="9"/>
      <c r="H30" s="65" t="s">
        <v>44</v>
      </c>
      <c r="I30" s="66"/>
      <c r="J30" s="66"/>
      <c r="K30" s="66"/>
      <c r="L30" s="10"/>
    </row>
    <row r="31" spans="2:13" x14ac:dyDescent="0.25">
      <c r="B31" s="55" t="s">
        <v>42</v>
      </c>
      <c r="C31" s="55"/>
      <c r="D31" s="55"/>
      <c r="E31" s="55"/>
      <c r="F31" s="23"/>
      <c r="G31" s="55" t="s">
        <v>43</v>
      </c>
      <c r="H31" s="55"/>
      <c r="I31" s="55"/>
      <c r="J31" s="55"/>
      <c r="K31" s="55"/>
      <c r="L31" s="55"/>
    </row>
    <row r="32" spans="2:13" x14ac:dyDescent="0.25">
      <c r="B32" s="16" t="s">
        <v>14</v>
      </c>
      <c r="C32" s="17" t="s">
        <v>15</v>
      </c>
      <c r="D32" s="17" t="s">
        <v>16</v>
      </c>
      <c r="E32" s="17" t="s">
        <v>17</v>
      </c>
      <c r="F32" s="23"/>
      <c r="G32" s="16" t="s">
        <v>14</v>
      </c>
      <c r="H32" s="56" t="s">
        <v>15</v>
      </c>
      <c r="I32" s="56"/>
      <c r="J32" s="56"/>
      <c r="K32" s="17" t="s">
        <v>16</v>
      </c>
      <c r="L32" s="17" t="s">
        <v>17</v>
      </c>
    </row>
    <row r="33" spans="2:12" x14ac:dyDescent="0.25">
      <c r="B33" s="5">
        <v>1</v>
      </c>
      <c r="C33" s="5" t="s">
        <v>0</v>
      </c>
      <c r="D33">
        <f>IF(C33=DATOS!A4,DATOS!B4,IF(C33=DATOS!A5,DATOS!B5,IF(C33=DATOS!A6,DATOS!B6,IF(C33=DATOS!A7,DATOS!B7,IF(C33=DATOS!A8,DATOS!B8,IF(C33=DATOS!A9,DATOS!B9,IF(C33=DATOS!A10,DATOS!B10,0)))))))</f>
        <v>326.06</v>
      </c>
      <c r="E33" s="1">
        <f>IF(C33=B20,0,IF(C33=B21,0,B33*D33))</f>
        <v>326.06</v>
      </c>
      <c r="F33" s="23"/>
      <c r="G33">
        <v>25</v>
      </c>
      <c r="H33" s="57" t="s">
        <v>29</v>
      </c>
      <c r="I33" s="57"/>
      <c r="J33" s="57"/>
      <c r="K33">
        <f>IF(H33=DATOS!A15,DATOS!B15,IF(H33=DATOS!A16,DATOS!B16,IF(H33=DATOS!A17,DATOS!B17,IF(H33=DATOS!A18,DATOS!B18,IF(H33=DATOS!A19,DATOS!B19,IF(H33=DATOS!A20,DATOS!B20,IF(H33=DATOS!A21,DATOS!B21,IF(H33=DATOS!A22,DATOS!B22,IF(H33=DATOS!A23,DATOS!B23,IF(H33=DATOS!A24,DATOS!B24,0))))))))))</f>
        <v>368.19</v>
      </c>
      <c r="L33">
        <f>IF(H33=G15,0,IF(H33=G22,0,IF(H33=G24,0,G33*K33)))</f>
        <v>9204.75</v>
      </c>
    </row>
    <row r="34" spans="2:12" x14ac:dyDescent="0.25">
      <c r="E34" s="1"/>
      <c r="F34" s="23"/>
    </row>
    <row r="35" spans="2:12" x14ac:dyDescent="0.25">
      <c r="E35" s="1"/>
      <c r="F35" s="23"/>
    </row>
    <row r="36" spans="2:12" x14ac:dyDescent="0.25">
      <c r="C36" s="11" t="s">
        <v>18</v>
      </c>
      <c r="D36" s="14">
        <f>B33</f>
        <v>1</v>
      </c>
      <c r="E36" s="24">
        <f>IF(E33=0,D33,E33)</f>
        <v>326.06</v>
      </c>
      <c r="F36" s="23"/>
      <c r="H36" s="44" t="s">
        <v>18</v>
      </c>
      <c r="I36" s="45"/>
      <c r="J36" s="46"/>
      <c r="K36" s="14">
        <f>G33</f>
        <v>25</v>
      </c>
      <c r="L36" s="24">
        <f>IF(L33=0,K33,L33)</f>
        <v>9204.75</v>
      </c>
    </row>
    <row r="37" spans="2:12" x14ac:dyDescent="0.25">
      <c r="C37" s="12" t="s">
        <v>19</v>
      </c>
      <c r="D37" s="14">
        <v>0</v>
      </c>
      <c r="E37" s="24">
        <f>LOOKUP(D37,Antiguedad!A3:A49,Antiguedad!B3:B49)*E36/100</f>
        <v>0</v>
      </c>
      <c r="F37" s="23"/>
      <c r="H37" s="47" t="s">
        <v>19</v>
      </c>
      <c r="I37" s="48"/>
      <c r="J37" s="49"/>
      <c r="K37" s="14">
        <v>0</v>
      </c>
      <c r="L37" s="24">
        <f>LOOKUP(K37,Antiguedad!A3:A49,Antiguedad!B3:B49)*L36/100</f>
        <v>0</v>
      </c>
    </row>
    <row r="38" spans="2:12" x14ac:dyDescent="0.25">
      <c r="C38" s="12"/>
      <c r="E38" s="24"/>
      <c r="F38" s="23"/>
      <c r="H38" s="47"/>
      <c r="I38" s="48"/>
      <c r="J38" s="49"/>
      <c r="L38" s="24"/>
    </row>
    <row r="39" spans="2:12" x14ac:dyDescent="0.25">
      <c r="C39" s="13"/>
      <c r="E39" s="24"/>
      <c r="F39" s="23"/>
      <c r="H39" s="50"/>
      <c r="I39" s="51"/>
      <c r="J39" s="52"/>
      <c r="L39" s="24"/>
    </row>
    <row r="40" spans="2:12" x14ac:dyDescent="0.25">
      <c r="C40" s="14" t="s">
        <v>21</v>
      </c>
      <c r="E40" s="24">
        <f>SUM(E36:E39)</f>
        <v>326.06</v>
      </c>
      <c r="F40" s="23"/>
      <c r="H40" s="43" t="s">
        <v>21</v>
      </c>
      <c r="I40" s="43"/>
      <c r="J40" s="43"/>
      <c r="L40" s="24">
        <f>SUM(L36:L39)</f>
        <v>9204.75</v>
      </c>
    </row>
    <row r="41" spans="2:12" x14ac:dyDescent="0.25">
      <c r="E41" s="25"/>
      <c r="F41" s="23"/>
      <c r="H41" s="18"/>
      <c r="I41" s="18"/>
      <c r="J41" s="18"/>
    </row>
    <row r="42" spans="2:12" x14ac:dyDescent="0.25">
      <c r="C42" s="14" t="s">
        <v>22</v>
      </c>
      <c r="D42" s="15">
        <v>0.17</v>
      </c>
      <c r="E42" s="24">
        <f>E40*D42</f>
        <v>55.430200000000006</v>
      </c>
      <c r="F42" s="23"/>
      <c r="H42" s="43" t="s">
        <v>22</v>
      </c>
      <c r="I42" s="43"/>
      <c r="J42" s="43"/>
      <c r="K42" s="15">
        <v>0.17</v>
      </c>
      <c r="L42" s="24">
        <f>L40*K42</f>
        <v>1564.8075000000001</v>
      </c>
    </row>
    <row r="43" spans="2:12" x14ac:dyDescent="0.25">
      <c r="C43" s="14" t="s">
        <v>39</v>
      </c>
      <c r="E43" s="24"/>
      <c r="F43" s="23"/>
      <c r="H43" s="43" t="s">
        <v>39</v>
      </c>
      <c r="I43" s="43"/>
      <c r="J43" s="43"/>
      <c r="L43" s="24"/>
    </row>
    <row r="44" spans="2:12" x14ac:dyDescent="0.25">
      <c r="C44" s="14" t="s">
        <v>23</v>
      </c>
      <c r="E44" s="24">
        <f>E40-E42+E43</f>
        <v>270.62979999999999</v>
      </c>
      <c r="F44" s="23"/>
      <c r="H44" s="43" t="s">
        <v>23</v>
      </c>
      <c r="I44" s="43"/>
      <c r="J44" s="43"/>
      <c r="L44" s="24">
        <f>L40-L42+L43</f>
        <v>7639.9425000000001</v>
      </c>
    </row>
    <row r="45" spans="2:12" x14ac:dyDescent="0.25">
      <c r="F45" s="23"/>
    </row>
    <row r="46" spans="2:12" x14ac:dyDescent="0.25">
      <c r="C46" s="14" t="s">
        <v>40</v>
      </c>
      <c r="D46" s="27">
        <v>8.4000000000000005E-2</v>
      </c>
      <c r="E46" s="28">
        <f>E40*D46</f>
        <v>27.389040000000001</v>
      </c>
      <c r="F46" s="23"/>
      <c r="H46" s="43" t="s">
        <v>40</v>
      </c>
      <c r="I46" s="43"/>
      <c r="J46" s="43"/>
      <c r="K46" s="27">
        <v>8.4000000000000005E-2</v>
      </c>
      <c r="L46" s="28">
        <f>L40*K46</f>
        <v>773.19900000000007</v>
      </c>
    </row>
    <row r="47" spans="2:12" x14ac:dyDescent="0.25">
      <c r="C47" s="14" t="s">
        <v>41</v>
      </c>
      <c r="D47" s="27">
        <v>0.06</v>
      </c>
      <c r="E47" s="28">
        <f>E40*D47</f>
        <v>19.563600000000001</v>
      </c>
      <c r="F47" s="23"/>
      <c r="H47" s="43" t="s">
        <v>41</v>
      </c>
      <c r="I47" s="43"/>
      <c r="J47" s="43"/>
      <c r="K47" s="27">
        <v>0.06</v>
      </c>
      <c r="L47" s="28">
        <f>L40*K47</f>
        <v>552.28499999999997</v>
      </c>
    </row>
    <row r="49" spans="2:12" x14ac:dyDescent="0.25">
      <c r="H49" s="38"/>
      <c r="I49" s="38"/>
      <c r="J49" s="38"/>
      <c r="K49" s="38"/>
    </row>
    <row r="50" spans="2:12" x14ac:dyDescent="0.25">
      <c r="C50" s="39" t="s">
        <v>47</v>
      </c>
      <c r="F50" s="23"/>
      <c r="G50" s="9"/>
      <c r="H50" s="53" t="s">
        <v>47</v>
      </c>
      <c r="I50" s="54"/>
      <c r="J50" s="54"/>
      <c r="K50" s="54"/>
      <c r="L50" s="10"/>
    </row>
    <row r="51" spans="2:12" x14ac:dyDescent="0.25">
      <c r="B51" s="55" t="s">
        <v>42</v>
      </c>
      <c r="C51" s="55"/>
      <c r="D51" s="55"/>
      <c r="E51" s="55"/>
      <c r="F51" s="23"/>
      <c r="G51" s="55" t="s">
        <v>43</v>
      </c>
      <c r="H51" s="55"/>
      <c r="I51" s="55"/>
      <c r="J51" s="55"/>
      <c r="K51" s="55"/>
      <c r="L51" s="55"/>
    </row>
    <row r="52" spans="2:12" x14ac:dyDescent="0.25">
      <c r="B52" s="16" t="s">
        <v>14</v>
      </c>
      <c r="C52" s="29" t="s">
        <v>15</v>
      </c>
      <c r="D52" s="29" t="s">
        <v>16</v>
      </c>
      <c r="E52" s="29" t="s">
        <v>17</v>
      </c>
      <c r="F52" s="23"/>
      <c r="G52" s="16" t="s">
        <v>14</v>
      </c>
      <c r="H52" s="56" t="s">
        <v>15</v>
      </c>
      <c r="I52" s="56"/>
      <c r="J52" s="56"/>
      <c r="K52" s="29" t="s">
        <v>16</v>
      </c>
      <c r="L52" s="29" t="s">
        <v>17</v>
      </c>
    </row>
    <row r="53" spans="2:12" x14ac:dyDescent="0.25">
      <c r="B53" s="30">
        <v>1</v>
      </c>
      <c r="C53" s="30" t="s">
        <v>0</v>
      </c>
      <c r="D53">
        <f>IF(C53=DATOS!A4,DATOS!C4,IF(C53=DATOS!A5,DATOS!C5,IF(C53=DATOS!A6,DATOS!C6,IF(C53=DATOS!A7,DATOS!C7,IF(C53=DATOS!A8,DATOS!C8,IF(C53=DATOS!A9,DATOS!C9,IF(C53=DATOS!A10,DATOS!C10,0)))))))</f>
        <v>341.71</v>
      </c>
      <c r="E53" s="1">
        <f>IF(C53=B20,0,IF(C53=B21,0,B53*D53))</f>
        <v>341.71</v>
      </c>
      <c r="F53" s="23"/>
      <c r="G53">
        <v>1</v>
      </c>
      <c r="H53" s="45" t="s">
        <v>33</v>
      </c>
      <c r="I53" s="45"/>
      <c r="J53" s="45"/>
      <c r="K53">
        <f>IF(H53=DATOS!A15,DATOS!C15,IF(H53=DATOS!A16,DATOS!C16,IF(H53=DATOS!A17,DATOS!C17,IF(H53=DATOS!A18,DATOS!C18,IF(H53=DATOS!A19,DATOS!C19,IF(H53=DATOS!A20,DATOS!C20,IF(H53=DATOS!A21,DATOS!C21,IF(H53=DATOS!A22,DATOS!C22,IF(H53=DATOS!A23,DATOS!C23,IF(H53=DATOS!A24,DATOS!C24,0))))))))))</f>
        <v>415.24</v>
      </c>
      <c r="L53" s="1">
        <f>IF(H53=G15,0,IF(H53=G22,0,IF(H53=G24,0,G53*K53)))</f>
        <v>415.24</v>
      </c>
    </row>
    <row r="54" spans="2:12" x14ac:dyDescent="0.25">
      <c r="E54" s="1"/>
      <c r="F54" s="23"/>
      <c r="L54" s="1"/>
    </row>
    <row r="55" spans="2:12" x14ac:dyDescent="0.25">
      <c r="E55" s="1"/>
      <c r="F55" s="23"/>
      <c r="L55" s="1"/>
    </row>
    <row r="56" spans="2:12" x14ac:dyDescent="0.25">
      <c r="C56" s="11" t="s">
        <v>18</v>
      </c>
      <c r="D56" s="14">
        <f>B53</f>
        <v>1</v>
      </c>
      <c r="E56" s="24">
        <f>IF(E53=0,D53,E53)</f>
        <v>341.71</v>
      </c>
      <c r="F56" s="23"/>
      <c r="H56" s="44" t="s">
        <v>18</v>
      </c>
      <c r="I56" s="45"/>
      <c r="J56" s="46"/>
      <c r="K56" s="14">
        <v>1</v>
      </c>
      <c r="L56" s="24">
        <f>IF(L53=0,K53,L53)</f>
        <v>415.24</v>
      </c>
    </row>
    <row r="57" spans="2:12" x14ac:dyDescent="0.25">
      <c r="C57" s="12" t="s">
        <v>19</v>
      </c>
      <c r="D57" s="14">
        <v>0</v>
      </c>
      <c r="E57" s="24">
        <f>LOOKUP(D57,Antiguedad!A3:A49,Antiguedad!B3:B49)*E56/100</f>
        <v>0</v>
      </c>
      <c r="F57" s="23"/>
      <c r="H57" s="47" t="s">
        <v>19</v>
      </c>
      <c r="I57" s="48"/>
      <c r="J57" s="49"/>
      <c r="K57" s="14">
        <v>0</v>
      </c>
      <c r="L57" s="24">
        <f>LOOKUP(K57,Antiguedad!A3:A49,Antiguedad!B3:B49)*L56/100</f>
        <v>0</v>
      </c>
    </row>
    <row r="58" spans="2:12" x14ac:dyDescent="0.25">
      <c r="C58" s="12"/>
      <c r="D58" t="s">
        <v>48</v>
      </c>
      <c r="E58" s="24"/>
      <c r="F58" s="23"/>
      <c r="H58" s="47"/>
      <c r="I58" s="48"/>
      <c r="J58" s="49"/>
      <c r="L58" s="24"/>
    </row>
    <row r="59" spans="2:12" x14ac:dyDescent="0.25">
      <c r="C59" s="13"/>
      <c r="E59" s="24"/>
      <c r="F59" s="23"/>
      <c r="H59" s="50"/>
      <c r="I59" s="51"/>
      <c r="J59" s="52"/>
      <c r="L59" s="24"/>
    </row>
    <row r="60" spans="2:12" x14ac:dyDescent="0.25">
      <c r="C60" s="14" t="s">
        <v>21</v>
      </c>
      <c r="E60" s="24">
        <f>SUM(E56:E59)</f>
        <v>341.71</v>
      </c>
      <c r="F60" s="23"/>
      <c r="H60" s="43" t="s">
        <v>21</v>
      </c>
      <c r="I60" s="43"/>
      <c r="J60" s="43"/>
      <c r="L60" s="24">
        <f>SUM(L56:L59)</f>
        <v>415.24</v>
      </c>
    </row>
    <row r="61" spans="2:12" x14ac:dyDescent="0.25">
      <c r="E61" s="25"/>
      <c r="F61" s="23"/>
      <c r="H61" s="18"/>
      <c r="I61" s="18"/>
      <c r="J61" s="18"/>
    </row>
    <row r="62" spans="2:12" x14ac:dyDescent="0.25">
      <c r="C62" s="14" t="s">
        <v>22</v>
      </c>
      <c r="D62" s="15">
        <v>0.17</v>
      </c>
      <c r="E62" s="24">
        <f>E60*D62</f>
        <v>58.090699999999998</v>
      </c>
      <c r="F62" s="23"/>
      <c r="H62" s="43" t="s">
        <v>22</v>
      </c>
      <c r="I62" s="43"/>
      <c r="J62" s="43"/>
      <c r="K62" s="15">
        <v>0.17</v>
      </c>
      <c r="L62" s="24">
        <f>L60*K62</f>
        <v>70.590800000000002</v>
      </c>
    </row>
    <row r="63" spans="2:12" x14ac:dyDescent="0.25">
      <c r="C63" s="14" t="s">
        <v>39</v>
      </c>
      <c r="E63" s="24"/>
      <c r="F63" s="23"/>
      <c r="H63" s="43" t="s">
        <v>39</v>
      </c>
      <c r="I63" s="43"/>
      <c r="J63" s="43"/>
      <c r="L63" s="24"/>
    </row>
    <row r="64" spans="2:12" x14ac:dyDescent="0.25">
      <c r="C64" s="14" t="s">
        <v>23</v>
      </c>
      <c r="E64" s="24">
        <f>E60-E62+E63</f>
        <v>283.61929999999995</v>
      </c>
      <c r="F64" s="23"/>
      <c r="H64" s="43" t="s">
        <v>23</v>
      </c>
      <c r="I64" s="43"/>
      <c r="J64" s="43"/>
      <c r="L64" s="24">
        <f>L60-L62+L63</f>
        <v>344.64920000000001</v>
      </c>
    </row>
    <row r="65" spans="3:12" x14ac:dyDescent="0.25">
      <c r="F65" s="23"/>
    </row>
    <row r="66" spans="3:12" x14ac:dyDescent="0.25">
      <c r="C66" s="14" t="s">
        <v>40</v>
      </c>
      <c r="D66" s="27">
        <v>8.4000000000000005E-2</v>
      </c>
      <c r="E66" s="28">
        <f>E60*D66</f>
        <v>28.70364</v>
      </c>
      <c r="F66" s="23"/>
      <c r="H66" s="43" t="s">
        <v>40</v>
      </c>
      <c r="I66" s="43"/>
      <c r="J66" s="43"/>
      <c r="K66" s="27">
        <v>8.4000000000000005E-2</v>
      </c>
      <c r="L66" s="28">
        <f>L60*K66</f>
        <v>34.880160000000004</v>
      </c>
    </row>
    <row r="67" spans="3:12" x14ac:dyDescent="0.25">
      <c r="C67" s="14" t="s">
        <v>41</v>
      </c>
      <c r="D67" s="27">
        <v>0.06</v>
      </c>
      <c r="E67" s="28">
        <f>E60*D67</f>
        <v>20.502599999999997</v>
      </c>
      <c r="F67" s="23"/>
      <c r="H67" s="43" t="s">
        <v>41</v>
      </c>
      <c r="I67" s="43"/>
      <c r="J67" s="43"/>
      <c r="K67" s="27">
        <v>0.06</v>
      </c>
      <c r="L67" s="28">
        <f>L60*K67</f>
        <v>24.914400000000001</v>
      </c>
    </row>
  </sheetData>
  <dataConsolidate function="count"/>
  <mergeCells count="53">
    <mergeCell ref="B10:E10"/>
    <mergeCell ref="B11:E11"/>
    <mergeCell ref="G10:L10"/>
    <mergeCell ref="G11:L11"/>
    <mergeCell ref="B31:E31"/>
    <mergeCell ref="G27:K27"/>
    <mergeCell ref="G28:K28"/>
    <mergeCell ref="G29:K29"/>
    <mergeCell ref="G31:L31"/>
    <mergeCell ref="H30:K30"/>
    <mergeCell ref="B6:K6"/>
    <mergeCell ref="B7:K7"/>
    <mergeCell ref="B8:K8"/>
    <mergeCell ref="G26:K26"/>
    <mergeCell ref="G22:K22"/>
    <mergeCell ref="G23:K23"/>
    <mergeCell ref="G24:K24"/>
    <mergeCell ref="G13:K13"/>
    <mergeCell ref="G14:K14"/>
    <mergeCell ref="G16:K16"/>
    <mergeCell ref="G17:K17"/>
    <mergeCell ref="G18:K18"/>
    <mergeCell ref="G19:K19"/>
    <mergeCell ref="G20:K20"/>
    <mergeCell ref="G21:K21"/>
    <mergeCell ref="B14:C14"/>
    <mergeCell ref="H36:J36"/>
    <mergeCell ref="H32:J32"/>
    <mergeCell ref="H33:J33"/>
    <mergeCell ref="H37:J37"/>
    <mergeCell ref="H40:J40"/>
    <mergeCell ref="H46:J46"/>
    <mergeCell ref="H47:J47"/>
    <mergeCell ref="H42:J42"/>
    <mergeCell ref="H44:J44"/>
    <mergeCell ref="H38:J38"/>
    <mergeCell ref="H39:J39"/>
    <mergeCell ref="H43:J43"/>
    <mergeCell ref="H50:K50"/>
    <mergeCell ref="B51:E51"/>
    <mergeCell ref="G51:L51"/>
    <mergeCell ref="H52:J52"/>
    <mergeCell ref="H53:J53"/>
    <mergeCell ref="H56:J56"/>
    <mergeCell ref="H57:J57"/>
    <mergeCell ref="H58:J58"/>
    <mergeCell ref="H59:J59"/>
    <mergeCell ref="H60:J60"/>
    <mergeCell ref="H62:J62"/>
    <mergeCell ref="H63:J63"/>
    <mergeCell ref="H64:J64"/>
    <mergeCell ref="H66:J66"/>
    <mergeCell ref="H67:J67"/>
  </mergeCells>
  <pageMargins left="0.7" right="0.7" top="0.75" bottom="0.75" header="0.3" footer="0.3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DATOS!$A$4:$A$10</xm:f>
          </x14:formula1>
          <xm:sqref>C33 C53</xm:sqref>
        </x14:dataValidation>
        <x14:dataValidation type="list" allowBlank="1" showInputMessage="1" showErrorMessage="1">
          <x14:formula1>
            <xm:f>DATOS!$A$15:$A$24</xm:f>
          </x14:formula1>
          <xm:sqref>H33:J33 H53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B44" sqref="B44"/>
    </sheetView>
  </sheetViews>
  <sheetFormatPr baseColWidth="10" defaultRowHeight="15" x14ac:dyDescent="0.25"/>
  <sheetData>
    <row r="1" spans="1:4" x14ac:dyDescent="0.25">
      <c r="A1" s="57" t="s">
        <v>20</v>
      </c>
      <c r="B1" s="57"/>
      <c r="C1" s="57"/>
      <c r="D1" s="57"/>
    </row>
    <row r="3" spans="1:4" x14ac:dyDescent="0.25">
      <c r="A3">
        <v>0</v>
      </c>
      <c r="B3">
        <v>0</v>
      </c>
    </row>
    <row r="4" spans="1:4" x14ac:dyDescent="0.25">
      <c r="A4">
        <v>1</v>
      </c>
      <c r="B4">
        <v>0</v>
      </c>
    </row>
    <row r="5" spans="1:4" x14ac:dyDescent="0.25">
      <c r="A5">
        <v>2</v>
      </c>
      <c r="B5">
        <v>0</v>
      </c>
    </row>
    <row r="6" spans="1:4" x14ac:dyDescent="0.25">
      <c r="A6">
        <v>3</v>
      </c>
      <c r="B6">
        <v>3</v>
      </c>
    </row>
    <row r="7" spans="1:4" x14ac:dyDescent="0.25">
      <c r="A7">
        <v>4</v>
      </c>
      <c r="B7">
        <v>3</v>
      </c>
    </row>
    <row r="8" spans="1:4" x14ac:dyDescent="0.25">
      <c r="A8">
        <v>5</v>
      </c>
      <c r="B8">
        <v>3</v>
      </c>
    </row>
    <row r="9" spans="1:4" x14ac:dyDescent="0.25">
      <c r="A9">
        <v>6</v>
      </c>
      <c r="B9">
        <v>6</v>
      </c>
    </row>
    <row r="10" spans="1:4" x14ac:dyDescent="0.25">
      <c r="A10">
        <v>7</v>
      </c>
      <c r="B10">
        <v>6</v>
      </c>
    </row>
    <row r="11" spans="1:4" x14ac:dyDescent="0.25">
      <c r="A11">
        <v>8</v>
      </c>
      <c r="B11">
        <v>6</v>
      </c>
    </row>
    <row r="12" spans="1:4" x14ac:dyDescent="0.25">
      <c r="A12">
        <v>9</v>
      </c>
      <c r="B12">
        <v>6</v>
      </c>
    </row>
    <row r="13" spans="1:4" x14ac:dyDescent="0.25">
      <c r="A13">
        <v>10</v>
      </c>
      <c r="B13">
        <v>10</v>
      </c>
    </row>
    <row r="14" spans="1:4" x14ac:dyDescent="0.25">
      <c r="A14">
        <v>11</v>
      </c>
      <c r="B14">
        <v>10</v>
      </c>
    </row>
    <row r="15" spans="1:4" x14ac:dyDescent="0.25">
      <c r="A15">
        <v>12</v>
      </c>
      <c r="B15">
        <v>10</v>
      </c>
    </row>
    <row r="16" spans="1:4" x14ac:dyDescent="0.25">
      <c r="A16">
        <v>13</v>
      </c>
      <c r="B16">
        <v>20</v>
      </c>
    </row>
    <row r="17" spans="1:2" x14ac:dyDescent="0.25">
      <c r="A17">
        <v>14</v>
      </c>
      <c r="B17">
        <v>20</v>
      </c>
    </row>
    <row r="18" spans="1:2" x14ac:dyDescent="0.25">
      <c r="A18">
        <v>15</v>
      </c>
      <c r="B18">
        <v>20</v>
      </c>
    </row>
    <row r="19" spans="1:2" x14ac:dyDescent="0.25">
      <c r="A19">
        <v>16</v>
      </c>
      <c r="B19">
        <v>30</v>
      </c>
    </row>
    <row r="20" spans="1:2" x14ac:dyDescent="0.25">
      <c r="A20">
        <v>17</v>
      </c>
      <c r="B20">
        <v>30</v>
      </c>
    </row>
    <row r="21" spans="1:2" x14ac:dyDescent="0.25">
      <c r="A21">
        <v>18</v>
      </c>
      <c r="B21">
        <v>30</v>
      </c>
    </row>
    <row r="22" spans="1:2" x14ac:dyDescent="0.25">
      <c r="A22">
        <v>19</v>
      </c>
      <c r="B22">
        <v>40</v>
      </c>
    </row>
    <row r="23" spans="1:2" x14ac:dyDescent="0.25">
      <c r="A23">
        <v>20</v>
      </c>
      <c r="B23">
        <v>40</v>
      </c>
    </row>
    <row r="24" spans="1:2" x14ac:dyDescent="0.25">
      <c r="A24">
        <v>21</v>
      </c>
      <c r="B24">
        <v>40</v>
      </c>
    </row>
    <row r="25" spans="1:2" x14ac:dyDescent="0.25">
      <c r="A25">
        <v>22</v>
      </c>
      <c r="B25">
        <v>50</v>
      </c>
    </row>
    <row r="26" spans="1:2" x14ac:dyDescent="0.25">
      <c r="A26">
        <v>23</v>
      </c>
      <c r="B26">
        <v>50</v>
      </c>
    </row>
    <row r="27" spans="1:2" x14ac:dyDescent="0.25">
      <c r="A27">
        <v>24</v>
      </c>
      <c r="B27">
        <v>50</v>
      </c>
    </row>
    <row r="28" spans="1:2" x14ac:dyDescent="0.25">
      <c r="A28">
        <v>25</v>
      </c>
      <c r="B28">
        <v>60</v>
      </c>
    </row>
    <row r="29" spans="1:2" x14ac:dyDescent="0.25">
      <c r="A29">
        <v>26</v>
      </c>
      <c r="B29">
        <v>60</v>
      </c>
    </row>
    <row r="30" spans="1:2" x14ac:dyDescent="0.25">
      <c r="A30">
        <v>27</v>
      </c>
      <c r="B30">
        <v>60</v>
      </c>
    </row>
    <row r="31" spans="1:2" x14ac:dyDescent="0.25">
      <c r="A31">
        <v>28</v>
      </c>
      <c r="B31">
        <v>70</v>
      </c>
    </row>
    <row r="32" spans="1:2" x14ac:dyDescent="0.25">
      <c r="A32">
        <v>29</v>
      </c>
      <c r="B32">
        <v>70</v>
      </c>
    </row>
    <row r="33" spans="1:2" x14ac:dyDescent="0.25">
      <c r="A33">
        <v>30</v>
      </c>
      <c r="B33">
        <v>70</v>
      </c>
    </row>
    <row r="34" spans="1:2" x14ac:dyDescent="0.25">
      <c r="A34">
        <v>31</v>
      </c>
      <c r="B34">
        <v>80</v>
      </c>
    </row>
    <row r="35" spans="1:2" x14ac:dyDescent="0.25">
      <c r="A35">
        <v>32</v>
      </c>
      <c r="B35">
        <v>80</v>
      </c>
    </row>
    <row r="36" spans="1:2" x14ac:dyDescent="0.25">
      <c r="A36">
        <v>33</v>
      </c>
      <c r="B36">
        <v>80</v>
      </c>
    </row>
    <row r="37" spans="1:2" x14ac:dyDescent="0.25">
      <c r="A37">
        <v>34</v>
      </c>
      <c r="B37">
        <v>90</v>
      </c>
    </row>
    <row r="38" spans="1:2" x14ac:dyDescent="0.25">
      <c r="A38">
        <v>35</v>
      </c>
      <c r="B38">
        <v>90</v>
      </c>
    </row>
    <row r="39" spans="1:2" x14ac:dyDescent="0.25">
      <c r="A39">
        <v>36</v>
      </c>
      <c r="B39">
        <v>90</v>
      </c>
    </row>
    <row r="40" spans="1:2" x14ac:dyDescent="0.25">
      <c r="A40">
        <v>37</v>
      </c>
      <c r="B40">
        <v>100</v>
      </c>
    </row>
    <row r="41" spans="1:2" x14ac:dyDescent="0.25">
      <c r="A41">
        <v>38</v>
      </c>
      <c r="B41">
        <v>100</v>
      </c>
    </row>
    <row r="42" spans="1:2" x14ac:dyDescent="0.25">
      <c r="A42">
        <v>39</v>
      </c>
      <c r="B42">
        <v>100</v>
      </c>
    </row>
    <row r="43" spans="1:2" x14ac:dyDescent="0.25">
      <c r="A43">
        <v>40</v>
      </c>
      <c r="B43">
        <v>110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Consejo Gremial </vt:lpstr>
      <vt:lpstr>Antiguedad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cp:lastPrinted>2016-02-04T19:11:01Z</cp:lastPrinted>
  <dcterms:created xsi:type="dcterms:W3CDTF">2016-02-04T16:34:14Z</dcterms:created>
  <dcterms:modified xsi:type="dcterms:W3CDTF">2016-05-24T15:04:44Z</dcterms:modified>
</cp:coreProperties>
</file>